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3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terryhill/Desktop/TM Smorgasbord/"/>
    </mc:Choice>
  </mc:AlternateContent>
  <xr:revisionPtr revIDLastSave="0" documentId="13_ncr:1_{B2AF4285-645A-2341-A48A-3C24FD51DA2A}" xr6:coauthVersionLast="45" xr6:coauthVersionMax="45" xr10:uidLastSave="{00000000-0000-0000-0000-000000000000}"/>
  <bookViews>
    <workbookView xWindow="-44500" yWindow="260" windowWidth="43160" windowHeight="28340" xr2:uid="{00000000-000D-0000-FFFF-FFFF00000000}"/>
  </bookViews>
  <sheets>
    <sheet name="Link Budget" sheetId="1" r:id="rId1"/>
    <sheet name="Measured BER curves" sheetId="2" r:id="rId2"/>
    <sheet name="LDPC BW Factors" sheetId="3" r:id="rId3"/>
    <sheet name="PSD Plots" sheetId="4" r:id="rId4"/>
    <sheet name="FOOBP Plots" sheetId="5" r:id="rId5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4" i="1" l="1"/>
  <c r="B24" i="1"/>
  <c r="E19" i="1"/>
  <c r="E8" i="1"/>
  <c r="B6" i="1"/>
  <c r="B10" i="1"/>
  <c r="B12" i="1"/>
  <c r="B20" i="1"/>
  <c r="G14" i="1"/>
  <c r="B17" i="1"/>
  <c r="B21" i="1"/>
  <c r="B26" i="1"/>
  <c r="B29" i="1"/>
  <c r="E20" i="1"/>
</calcChain>
</file>

<file path=xl/sharedStrings.xml><?xml version="1.0" encoding="utf-8"?>
<sst xmlns="http://schemas.openxmlformats.org/spreadsheetml/2006/main" count="65" uniqueCount="51">
  <si>
    <t>dBm</t>
  </si>
  <si>
    <t>dB</t>
  </si>
  <si>
    <t>dBi</t>
  </si>
  <si>
    <t>dBm/Hz</t>
  </si>
  <si>
    <t>dB/Hz</t>
  </si>
  <si>
    <t>bps</t>
  </si>
  <si>
    <t>Carrier Frequency</t>
  </si>
  <si>
    <t>miles</t>
  </si>
  <si>
    <t>MHz</t>
  </si>
  <si>
    <t>Data Rate</t>
  </si>
  <si>
    <t>db-Hz</t>
  </si>
  <si>
    <t>Eb/N0 Achieved</t>
  </si>
  <si>
    <t>Link Margin</t>
  </si>
  <si>
    <t>Transmit Power</t>
  </si>
  <si>
    <t>Transmit Antenna Gain</t>
  </si>
  <si>
    <t>Net Transmit EIRP</t>
  </si>
  <si>
    <t>Transmit/Receiver Range</t>
  </si>
  <si>
    <t>Receive Antenna Gain</t>
  </si>
  <si>
    <t>Received Signal Power</t>
  </si>
  <si>
    <t>FREE SPACE Path Loss</t>
  </si>
  <si>
    <t>C/kT</t>
  </si>
  <si>
    <t>Transmit Losses (cable, etc.)</t>
  </si>
  <si>
    <t>Receive Losses (cable, etc.)</t>
  </si>
  <si>
    <t>Dish diameter (meters)</t>
  </si>
  <si>
    <t>Wavelength (meters)</t>
  </si>
  <si>
    <t>Beamwidth (degrees)</t>
  </si>
  <si>
    <t>Data entry in Yellow cells</t>
  </si>
  <si>
    <t>=B3-B4+B5</t>
  </si>
  <si>
    <t>=36.6+20*LOG10(B8)+20*LOG10(B9)</t>
  </si>
  <si>
    <t>=B6-B10+B12-B13</t>
  </si>
  <si>
    <t>=B14-(B16+B17)</t>
  </si>
  <si>
    <t>=10*LOG10(B20)</t>
  </si>
  <si>
    <t>=B18-B21</t>
  </si>
  <si>
    <t>=B23-B24</t>
  </si>
  <si>
    <t xml:space="preserve">G/T = </t>
  </si>
  <si>
    <t xml:space="preserve">Noise Temperature = </t>
  </si>
  <si>
    <t>=10*LOG(0.63*(PI()*E12/E8)^2)</t>
  </si>
  <si>
    <t>Eb/N0 Required for BER = 1e-5</t>
  </si>
  <si>
    <t>Receive System Noise Figure</t>
  </si>
  <si>
    <t>Tracking Loss (dB)</t>
  </si>
  <si>
    <t>Boltzmann's Constant x 290 K</t>
  </si>
  <si>
    <t>Polarization loss</t>
  </si>
  <si>
    <t>Assumes linear to circular</t>
  </si>
  <si>
    <t>Total path loss</t>
  </si>
  <si>
    <t>One polarization only.  Combiner gain below.</t>
  </si>
  <si>
    <t>Combiner gain</t>
  </si>
  <si>
    <t>Insert correct value from BER plots (next tab)</t>
  </si>
  <si>
    <t>This is the USER PAYLOAD rate (not including the FEC parity bits)</t>
  </si>
  <si>
    <t>°K, Assumes feed LNA has enough gain to overcome cable losses</t>
  </si>
  <si>
    <t>G/T in dB/K, FYI only.  Not used in calculation</t>
  </si>
  <si>
    <t>Efficiency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</si>
</sst>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4" x14ac:knownFonts="1">
    <font>
      <sz val="9"/>
      <name val="Geneva"/>
    </font>
    <font>
      <b/>
      <sz val="9"/>
      <name val="Geneva"/>
      <family val="2"/>
    </font>
    <font>
      <sz val="9"/>
      <name val="Geneva"/>
      <family val="2"/>
    </font>
    <font>
      <sz val="9"/>
      <name val="Geneva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9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24">
    <xf numFmtId="0" fontId="0" fillId="0" borderId="0" xfId="0"/>
    <xf numFmtId="165" fontId="0" fillId="0" borderId="0" xfId="0" applyNumberFormat="1"/>
    <xf numFmtId="0" fontId="0" fillId="2" borderId="0" xfId="0" applyFill="1"/>
    <xf numFmtId="0" fontId="1" fillId="0" borderId="0" xfId="0" applyFont="1"/>
    <xf numFmtId="165" fontId="1" fillId="0" borderId="0" xfId="0" applyNumberFormat="1" applyFont="1"/>
    <xf numFmtId="2" fontId="0" fillId="0" borderId="0" xfId="0" applyNumberFormat="1" applyFill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2" fontId="0" fillId="2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quotePrefix="1"/>
    <xf numFmtId="165" fontId="0" fillId="0" borderId="0" xfId="0" quotePrefix="1" applyNumberFormat="1"/>
    <xf numFmtId="2" fontId="0" fillId="0" borderId="0" xfId="0" quotePrefix="1" applyNumberFormat="1" applyFill="1"/>
    <xf numFmtId="165" fontId="1" fillId="0" borderId="0" xfId="0" quotePrefix="1" applyNumberFormat="1" applyFon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5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2" fontId="0" fillId="0" borderId="0" xfId="0" applyNumberFormat="1"/>
    <xf numFmtId="165" fontId="0" fillId="0" borderId="0" xfId="0" applyNumberFormat="1" applyAlignment="1">
      <alignment horizontal="center"/>
    </xf>
    <xf numFmtId="165" fontId="0" fillId="0" borderId="0" xfId="0" applyNumberFormat="1" applyAlignment="1">
      <alignment horizontal="left"/>
    </xf>
    <xf numFmtId="0" fontId="0" fillId="3" borderId="0" xfId="0" applyFill="1"/>
    <xf numFmtId="11" fontId="2" fillId="2" borderId="0" xfId="0" applyNumberFormat="1" applyFont="1" applyFill="1"/>
    <xf numFmtId="9" fontId="0" fillId="2" borderId="0" xfId="1" applyFont="1" applyFill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603124</xdr:colOff>
      <xdr:row>43</xdr:row>
      <xdr:rowOff>101600</xdr:rowOff>
    </xdr:to>
    <xdr:pic>
      <xdr:nvPicPr>
        <xdr:cNvPr id="2" name="Picture 1" descr="All BERs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330200"/>
          <a:ext cx="12985624" cy="6870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260792</xdr:colOff>
      <xdr:row>30</xdr:row>
      <xdr:rowOff>88900</xdr:rowOff>
    </xdr:to>
    <xdr:pic>
      <xdr:nvPicPr>
        <xdr:cNvPr id="2" name="Picture 1" descr="Screen Shot 2017-10-07 at 1.54.53 PM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165100"/>
          <a:ext cx="4388292" cy="4876800"/>
        </a:xfrm>
        <a:prstGeom prst="rect">
          <a:avLst/>
        </a:prstGeom>
      </xdr:spPr>
    </xdr:pic>
    <xdr:clientData/>
  </xdr:twoCellAnchor>
  <xdr:twoCellAnchor editAs="oneCell">
    <xdr:from>
      <xdr:col>6</xdr:col>
      <xdr:colOff>215900</xdr:colOff>
      <xdr:row>10</xdr:row>
      <xdr:rowOff>33443</xdr:rowOff>
    </xdr:from>
    <xdr:to>
      <xdr:col>12</xdr:col>
      <xdr:colOff>63500</xdr:colOff>
      <xdr:row>16</xdr:row>
      <xdr:rowOff>2963</xdr:rowOff>
    </xdr:to>
    <xdr:pic>
      <xdr:nvPicPr>
        <xdr:cNvPr id="3" name="Picture 2" descr="Screen Shot 2017-10-07 at 2.04.47 PM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8900" y="1684443"/>
          <a:ext cx="4800600" cy="9601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655638</xdr:colOff>
      <xdr:row>31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blackWhite">
        <a:xfrm>
          <a:off x="825500" y="330200"/>
          <a:ext cx="7259638" cy="4870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chemeClr val="bg2">
                    <a:alpha val="74998"/>
                  </a:schemeClr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266700</xdr:colOff>
      <xdr:row>32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165100"/>
          <a:ext cx="7696200" cy="514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29"/>
  <sheetViews>
    <sheetView tabSelected="1" zoomScale="300" zoomScaleNormal="300" zoomScalePageLayoutView="150" workbookViewId="0">
      <selection activeCell="E15" sqref="E15"/>
    </sheetView>
  </sheetViews>
  <sheetFormatPr baseColWidth="10" defaultColWidth="11.5" defaultRowHeight="12" x14ac:dyDescent="0.15"/>
  <cols>
    <col min="1" max="1" width="26" bestFit="1" customWidth="1"/>
    <col min="2" max="2" width="11.5" customWidth="1"/>
    <col min="3" max="3" width="7.1640625" bestFit="1" customWidth="1"/>
    <col min="4" max="4" width="30.1640625" hidden="1" customWidth="1"/>
    <col min="5" max="5" width="18.33203125" style="6" bestFit="1" customWidth="1"/>
    <col min="6" max="6" width="17" style="6" bestFit="1" customWidth="1"/>
    <col min="7" max="7" width="16.5" bestFit="1" customWidth="1"/>
  </cols>
  <sheetData>
    <row r="1" spans="1:7" x14ac:dyDescent="0.15">
      <c r="A1" s="2" t="s">
        <v>26</v>
      </c>
    </row>
    <row r="3" spans="1:7" x14ac:dyDescent="0.15">
      <c r="A3" t="s">
        <v>13</v>
      </c>
      <c r="B3" s="2">
        <v>37</v>
      </c>
      <c r="C3" t="s">
        <v>0</v>
      </c>
      <c r="E3" s="15"/>
    </row>
    <row r="4" spans="1:7" x14ac:dyDescent="0.15">
      <c r="A4" t="s">
        <v>21</v>
      </c>
      <c r="B4" s="2">
        <v>1</v>
      </c>
      <c r="C4" t="s">
        <v>1</v>
      </c>
    </row>
    <row r="5" spans="1:7" x14ac:dyDescent="0.15">
      <c r="A5" t="s">
        <v>14</v>
      </c>
      <c r="B5" s="2">
        <v>-1</v>
      </c>
      <c r="C5" t="s">
        <v>2</v>
      </c>
      <c r="E5"/>
      <c r="F5"/>
    </row>
    <row r="6" spans="1:7" x14ac:dyDescent="0.15">
      <c r="A6" t="s">
        <v>15</v>
      </c>
      <c r="B6">
        <f>B3-B4+B5</f>
        <v>35</v>
      </c>
      <c r="C6" t="s">
        <v>0</v>
      </c>
      <c r="D6" s="10" t="s">
        <v>27</v>
      </c>
    </row>
    <row r="7" spans="1:7" x14ac:dyDescent="0.15">
      <c r="E7" s="6" t="s">
        <v>24</v>
      </c>
    </row>
    <row r="8" spans="1:7" x14ac:dyDescent="0.15">
      <c r="A8" t="s">
        <v>6</v>
      </c>
      <c r="B8" s="2">
        <v>2300</v>
      </c>
      <c r="C8" t="s">
        <v>8</v>
      </c>
      <c r="E8" s="7">
        <f>300000000/(B8*1000000)</f>
        <v>0.13043478260869565</v>
      </c>
    </row>
    <row r="9" spans="1:7" x14ac:dyDescent="0.15">
      <c r="A9" t="s">
        <v>16</v>
      </c>
      <c r="B9" s="2">
        <v>100</v>
      </c>
      <c r="C9" t="s">
        <v>7</v>
      </c>
      <c r="F9" s="15"/>
    </row>
    <row r="10" spans="1:7" x14ac:dyDescent="0.15">
      <c r="A10" t="s">
        <v>19</v>
      </c>
      <c r="B10" s="1">
        <f>36.6+20*LOG10(B8)+20*LOG10(B9)</f>
        <v>143.83455672035186</v>
      </c>
      <c r="C10" t="s">
        <v>1</v>
      </c>
      <c r="D10" s="11" t="s">
        <v>28</v>
      </c>
    </row>
    <row r="11" spans="1:7" x14ac:dyDescent="0.15">
      <c r="A11" t="s">
        <v>41</v>
      </c>
      <c r="B11" s="2">
        <v>3</v>
      </c>
      <c r="C11" t="s">
        <v>1</v>
      </c>
      <c r="D11" s="11"/>
      <c r="E11" s="15" t="s">
        <v>42</v>
      </c>
    </row>
    <row r="12" spans="1:7" x14ac:dyDescent="0.15">
      <c r="A12" t="s">
        <v>43</v>
      </c>
      <c r="B12" s="1">
        <f>B11+B10</f>
        <v>146.83455672035186</v>
      </c>
      <c r="C12" t="s">
        <v>1</v>
      </c>
      <c r="D12" s="11"/>
      <c r="E12" s="15"/>
    </row>
    <row r="13" spans="1:7" x14ac:dyDescent="0.15">
      <c r="E13" s="6" t="s">
        <v>23</v>
      </c>
      <c r="F13" s="6" t="s">
        <v>50</v>
      </c>
      <c r="G13" s="6" t="s">
        <v>25</v>
      </c>
    </row>
    <row r="14" spans="1:7" x14ac:dyDescent="0.15">
      <c r="A14" t="s">
        <v>17</v>
      </c>
      <c r="B14" s="5">
        <f>10*LOG(F14*(PI()*E14/E8)^2)</f>
        <v>24.262707396657028</v>
      </c>
      <c r="C14" t="s">
        <v>2</v>
      </c>
      <c r="D14" s="12" t="s">
        <v>36</v>
      </c>
      <c r="E14" s="8">
        <v>1</v>
      </c>
      <c r="F14" s="23">
        <v>0.46</v>
      </c>
      <c r="G14" s="9">
        <f>70*E8/E14</f>
        <v>9.1304347826086953</v>
      </c>
    </row>
    <row r="15" spans="1:7" x14ac:dyDescent="0.15">
      <c r="A15" t="s">
        <v>22</v>
      </c>
      <c r="B15" s="2">
        <v>0.3</v>
      </c>
      <c r="C15" t="s">
        <v>1</v>
      </c>
    </row>
    <row r="16" spans="1:7" x14ac:dyDescent="0.15">
      <c r="A16" t="s">
        <v>39</v>
      </c>
      <c r="B16" s="2">
        <v>0</v>
      </c>
      <c r="C16" t="s">
        <v>1</v>
      </c>
    </row>
    <row r="17" spans="1:6" x14ac:dyDescent="0.15">
      <c r="A17" t="s">
        <v>18</v>
      </c>
      <c r="B17" s="1">
        <f>B6-B12+B14-B15-B16</f>
        <v>-87.871849323694832</v>
      </c>
      <c r="C17" t="s">
        <v>0</v>
      </c>
      <c r="D17" s="11" t="s">
        <v>29</v>
      </c>
      <c r="E17" s="15" t="s">
        <v>44</v>
      </c>
    </row>
    <row r="19" spans="1:6" x14ac:dyDescent="0.15">
      <c r="A19" t="s">
        <v>38</v>
      </c>
      <c r="B19" s="2">
        <v>1</v>
      </c>
      <c r="C19" t="s">
        <v>1</v>
      </c>
      <c r="D19" s="14" t="s">
        <v>35</v>
      </c>
      <c r="E19" s="16">
        <f>290*(10^(B19/10)-1)</f>
        <v>75.08836942030851</v>
      </c>
      <c r="F19" s="20" t="s">
        <v>48</v>
      </c>
    </row>
    <row r="20" spans="1:6" x14ac:dyDescent="0.15">
      <c r="A20" t="s">
        <v>40</v>
      </c>
      <c r="B20" s="18">
        <f>10*LOG(1.38E-23*290*1000)</f>
        <v>-173.97722915699805</v>
      </c>
      <c r="C20" t="s">
        <v>3</v>
      </c>
      <c r="D20" s="14" t="s">
        <v>34</v>
      </c>
      <c r="E20" s="17">
        <f>B14-B15-10*LOG(E19)</f>
        <v>5.20698066146862</v>
      </c>
      <c r="F20" t="s">
        <v>49</v>
      </c>
    </row>
    <row r="21" spans="1:6" x14ac:dyDescent="0.15">
      <c r="A21" t="s">
        <v>20</v>
      </c>
      <c r="B21" s="1">
        <f>B17-(B19+B20)</f>
        <v>85.105379833303218</v>
      </c>
      <c r="C21" t="s">
        <v>4</v>
      </c>
      <c r="D21" s="11" t="s">
        <v>30</v>
      </c>
      <c r="E21" s="17"/>
      <c r="F21"/>
    </row>
    <row r="22" spans="1:6" x14ac:dyDescent="0.15">
      <c r="E22" s="19"/>
    </row>
    <row r="23" spans="1:6" x14ac:dyDescent="0.15">
      <c r="A23" t="s">
        <v>9</v>
      </c>
      <c r="B23" s="22">
        <v>1000000</v>
      </c>
      <c r="C23" t="s">
        <v>5</v>
      </c>
      <c r="E23" s="15" t="s">
        <v>47</v>
      </c>
    </row>
    <row r="24" spans="1:6" x14ac:dyDescent="0.15">
      <c r="A24" t="s">
        <v>9</v>
      </c>
      <c r="B24">
        <f>10*LOG10(B23)</f>
        <v>60</v>
      </c>
      <c r="C24" t="s">
        <v>10</v>
      </c>
      <c r="D24" s="10" t="s">
        <v>31</v>
      </c>
      <c r="E24" s="16"/>
      <c r="F24" s="15"/>
    </row>
    <row r="25" spans="1:6" x14ac:dyDescent="0.15">
      <c r="A25" t="s">
        <v>45</v>
      </c>
      <c r="B25" s="2">
        <v>3</v>
      </c>
      <c r="C25" t="s">
        <v>1</v>
      </c>
    </row>
    <row r="26" spans="1:6" x14ac:dyDescent="0.15">
      <c r="A26" t="s">
        <v>11</v>
      </c>
      <c r="B26" s="1">
        <f>B21-B24+B25</f>
        <v>28.105379833303218</v>
      </c>
      <c r="C26" t="s">
        <v>1</v>
      </c>
      <c r="D26" s="11" t="s">
        <v>32</v>
      </c>
    </row>
    <row r="27" spans="1:6" x14ac:dyDescent="0.15">
      <c r="A27" t="s">
        <v>37</v>
      </c>
      <c r="B27" s="2">
        <v>8.6</v>
      </c>
      <c r="C27" t="s">
        <v>1</v>
      </c>
      <c r="E27" s="21" t="s">
        <v>46</v>
      </c>
      <c r="F27" s="21"/>
    </row>
    <row r="29" spans="1:6" x14ac:dyDescent="0.15">
      <c r="A29" s="3" t="s">
        <v>12</v>
      </c>
      <c r="B29" s="4">
        <f>B26-B27</f>
        <v>19.505379833303216</v>
      </c>
      <c r="C29" s="3" t="s">
        <v>1</v>
      </c>
      <c r="D29" s="13" t="s">
        <v>33</v>
      </c>
    </row>
  </sheetData>
  <phoneticPr fontId="0" type="noConversion"/>
  <printOptions headings="1" gridLines="1"/>
  <pageMargins left="0.75" right="0.75" top="1" bottom="1" header="0.5" footer="0.5"/>
  <pageSetup scale="96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180" zoomScaleNormal="180" workbookViewId="0">
      <selection activeCell="B20" sqref="B20"/>
    </sheetView>
  </sheetViews>
  <sheetFormatPr baseColWidth="10" defaultColWidth="11.5" defaultRowHeight="12" x14ac:dyDescent="0.15"/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290" zoomScaleNormal="290" zoomScalePageLayoutView="150" workbookViewId="0">
      <selection activeCell="B20" sqref="B20"/>
    </sheetView>
  </sheetViews>
  <sheetFormatPr baseColWidth="10" defaultColWidth="11.5" defaultRowHeight="12" x14ac:dyDescent="0.15"/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2" zoomScale="300" zoomScaleNormal="300" zoomScalePageLayoutView="150" workbookViewId="0">
      <selection activeCell="B20" sqref="B20"/>
    </sheetView>
  </sheetViews>
  <sheetFormatPr baseColWidth="10" defaultColWidth="11.5" defaultRowHeight="12" x14ac:dyDescent="0.15"/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zoomScale="290" zoomScaleNormal="290" zoomScalePageLayoutView="150" workbookViewId="0">
      <selection activeCell="B20" sqref="B20"/>
    </sheetView>
  </sheetViews>
  <sheetFormatPr baseColWidth="10" defaultColWidth="11.5" defaultRowHeight="12" x14ac:dyDescent="0.15"/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Link Budget</vt:lpstr>
      <vt:lpstr>Measured BER curves</vt:lpstr>
      <vt:lpstr>LDPC BW Factors</vt:lpstr>
      <vt:lpstr>PSD Plots</vt:lpstr>
      <vt:lpstr>FOOBP Plots</vt:lpstr>
    </vt:vector>
  </TitlesOfParts>
  <Company>Nova Engineering,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Hill</dc:creator>
  <cp:lastModifiedBy>Microsoft Office User</cp:lastModifiedBy>
  <cp:lastPrinted>2003-11-30T22:14:56Z</cp:lastPrinted>
  <dcterms:created xsi:type="dcterms:W3CDTF">2001-10-15T23:06:19Z</dcterms:created>
  <dcterms:modified xsi:type="dcterms:W3CDTF">2020-05-01T08:04:45Z</dcterms:modified>
</cp:coreProperties>
</file>